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Kredit" sheetId="1" state="visible" r:id="rId3"/>
    <sheet name="Bodovanj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<sst xmlns="http://schemas.openxmlformats.org/spreadsheetml/2006/main" count="13" uniqueCount="11">
  <si>
    <t xml:space="preserve">UKUPAN BROJ RATA</t>
  </si>
  <si>
    <t xml:space="preserve">Državna firma</t>
  </si>
  <si>
    <t xml:space="preserve">Privatni sektor</t>
  </si>
  <si>
    <t xml:space="preserve">Određeno vrijeme</t>
  </si>
  <si>
    <t xml:space="preserve">NETO PLAĆA</t>
  </si>
  <si>
    <t xml:space="preserve">Obrt/Tvrtka</t>
  </si>
  <si>
    <t xml:space="preserve">ZAPOSLENJE</t>
  </si>
  <si>
    <t xml:space="preserve">KREDITNA POVIJEST</t>
  </si>
  <si>
    <t xml:space="preserve">Sitna kašnjenja</t>
  </si>
  <si>
    <t xml:space="preserve">Uredna povijest</t>
  </si>
  <si>
    <t xml:space="preserve">Blokada/Ovrha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</si>
</sst>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.00\ [$€-41A];[RED]\-#,##0.00\ [$€-41A]"/>
    <numFmt numFmtId="167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465A4"/>
        <bgColor rgb="FF3366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9.93"/>
    <col collapsed="false" customWidth="true" hidden="false" outlineLevel="0" max="2" min="2" style="1" width="29.07"/>
    <col collapsed="false" customWidth="true" hidden="false" outlineLevel="0" max="3" min="3" style="0" width="18.08"/>
    <col collapsed="false" customWidth="true" hidden="false" outlineLevel="0" max="4" min="4" style="0" width="15.3"/>
  </cols>
  <sheetData>
    <row r="1" customFormat="false" ht="17.35" hidden="false" customHeight="false" outlineLevel="0" collapsed="false">
      <c r="A1" s="2"/>
      <c r="B1" s="3" t="n">
        <v>80000</v>
      </c>
      <c r="C1" s="4"/>
      <c r="D1" s="5"/>
      <c r="E1" s="4"/>
      <c r="F1" s="4"/>
    </row>
    <row r="2" customFormat="false" ht="12.8" hidden="false" customHeight="false" outlineLevel="0" collapsed="false">
      <c r="B2" s="6" t="n">
        <v>0.055</v>
      </c>
      <c r="E2" s="1"/>
      <c r="G2" s="7"/>
    </row>
    <row r="3" customFormat="false" ht="12.8" hidden="false" customHeight="false" outlineLevel="0" collapsed="false">
      <c r="B3" s="8" t="n">
        <v>5</v>
      </c>
    </row>
    <row r="4" customFormat="false" ht="12.8" hidden="false" customHeight="false" outlineLevel="0" collapsed="false">
      <c r="B4" s="8" t="n">
        <v>12</v>
      </c>
      <c r="C4" s="7" t="n">
        <f aca="false">PMT(B2/B4, B3*B4, -B1)</f>
        <v>1528.09297374258</v>
      </c>
    </row>
    <row r="5" customFormat="false" ht="12.8" hidden="false" customHeight="false" outlineLevel="0" collapsed="false">
      <c r="A5" s="0" t="s">
        <v>0</v>
      </c>
      <c r="B5" s="1" t="n">
        <f aca="false">B3*B4</f>
        <v>60</v>
      </c>
    </row>
    <row r="6" customFormat="false" ht="12.8" hidden="false" customHeight="false" outlineLevel="0" collapsed="false">
      <c r="B6" s="9" t="n">
        <f aca="false">PMT(B2/B4, B5, -B1)</f>
        <v>1528.09297374258</v>
      </c>
    </row>
    <row r="11" customFormat="false" ht="12.8" hidden="false" customHeight="false" outlineLevel="0" collapsed="false">
      <c r="A11" s="0" t="n">
        <v>1</v>
      </c>
      <c r="B11" s="9" t="n">
        <f aca="false">B1</f>
        <v>80000</v>
      </c>
      <c r="C11" s="7" t="n">
        <f aca="false">$B$6</f>
        <v>1528.09297374258</v>
      </c>
      <c r="D11" s="7" t="n">
        <f aca="false">IPMT($B$2/$B$4, A11, $B$5, -$B$1)</f>
        <v>366.666666666667</v>
      </c>
      <c r="E11" s="7" t="n">
        <f aca="false">PPMT($B$2/$B$4, A11, $B$5, -$B$1)</f>
        <v>1161.42630707591</v>
      </c>
      <c r="F11" s="7" t="n">
        <f aca="false">B11-E11</f>
        <v>78838.5736929241</v>
      </c>
    </row>
    <row r="12" customFormat="false" ht="12.8" hidden="false" customHeight="false" outlineLevel="0" collapsed="false">
      <c r="A12" s="0" t="n">
        <v>2</v>
      </c>
      <c r="B12" s="9" t="n">
        <f aca="false">F11</f>
        <v>78838.5736929241</v>
      </c>
      <c r="C12" s="7" t="n">
        <f aca="false">$C$4</f>
        <v>1528.09297374258</v>
      </c>
      <c r="D12" s="7" t="n">
        <f aca="false">IPMT($B$2/$B$4, A12, $B$3*$B$4, -$B$1)</f>
        <v>361.343462759235</v>
      </c>
      <c r="E12" s="7" t="n">
        <f aca="false">PPMT($B$2/$B$4, A12, $B$3*$B$4, -$B$1)</f>
        <v>1166.74951098334</v>
      </c>
      <c r="F12" s="7" t="n">
        <f aca="false">B12-E12</f>
        <v>77671.8241819407</v>
      </c>
    </row>
    <row r="13" customFormat="false" ht="12.8" hidden="false" customHeight="false" outlineLevel="0" collapsed="false">
      <c r="A13" s="0" t="n">
        <v>3</v>
      </c>
      <c r="B13" s="9" t="n">
        <f aca="false">F12</f>
        <v>77671.8241819407</v>
      </c>
      <c r="C13" s="7" t="n">
        <f aca="false">$C$4</f>
        <v>1528.09297374258</v>
      </c>
      <c r="D13" s="7" t="n">
        <f aca="false">IPMT($B$2/$B$4, A13, $B$3*$B$4, -$B$1)</f>
        <v>355.995860833895</v>
      </c>
      <c r="E13" s="7" t="n">
        <f aca="false">PPMT($B$2/$B$4, A13, $B$3*$B$4, -$B$1)</f>
        <v>1172.09711290868</v>
      </c>
      <c r="F13" s="7" t="n">
        <f aca="false">B13-E13</f>
        <v>76499.7270690321</v>
      </c>
    </row>
    <row r="14" customFormat="false" ht="12.8" hidden="false" customHeight="false" outlineLevel="0" collapsed="false">
      <c r="A14" s="0" t="n">
        <v>4</v>
      </c>
      <c r="B14" s="9" t="n">
        <f aca="false">F13</f>
        <v>76499.7270690321</v>
      </c>
      <c r="C14" s="7" t="n">
        <f aca="false">$C$4</f>
        <v>1528.09297374258</v>
      </c>
      <c r="D14" s="7" t="n">
        <f aca="false">IPMT($B$2/$B$4, A14, $B$3*$B$4, -$B$1)</f>
        <v>350.623749066397</v>
      </c>
      <c r="E14" s="7" t="n">
        <f aca="false">PPMT($B$2/$B$4, A14, $B$3*$B$4, -$B$1)</f>
        <v>1177.46922467618</v>
      </c>
      <c r="F14" s="7" t="n">
        <f aca="false">B14-E14</f>
        <v>75322.2578443559</v>
      </c>
    </row>
    <row r="15" customFormat="false" ht="12.8" hidden="false" customHeight="false" outlineLevel="0" collapsed="false">
      <c r="A15" s="0" t="n">
        <v>5</v>
      </c>
      <c r="B15" s="9" t="n">
        <f aca="false">F14</f>
        <v>75322.2578443559</v>
      </c>
      <c r="C15" s="7" t="n">
        <f aca="false">$C$4</f>
        <v>1528.09297374258</v>
      </c>
      <c r="D15" s="7" t="n">
        <f aca="false">IPMT($B$2/$B$4, A15, $B$3*$B$4, -$B$1)</f>
        <v>345.227015119964</v>
      </c>
      <c r="E15" s="7" t="n">
        <f aca="false">PPMT($B$2/$B$4, A15, $B$3*$B$4, -$B$1)</f>
        <v>1182.86595862262</v>
      </c>
      <c r="F15" s="7" t="n">
        <f aca="false">B15-E15</f>
        <v>74139.3918857333</v>
      </c>
    </row>
    <row r="16" customFormat="false" ht="12.8" hidden="false" customHeight="false" outlineLevel="0" collapsed="false">
      <c r="A16" s="0" t="n">
        <v>6</v>
      </c>
      <c r="B16" s="9" t="n">
        <f aca="false">F15</f>
        <v>74139.3918857333</v>
      </c>
      <c r="C16" s="7" t="n">
        <f aca="false">$C$4</f>
        <v>1528.09297374258</v>
      </c>
      <c r="D16" s="7" t="n">
        <v>431.39</v>
      </c>
      <c r="E16" s="7" t="n">
        <v>1478.73</v>
      </c>
      <c r="F16" s="7" t="n">
        <f aca="false">B16-E16</f>
        <v>72660.6618857333</v>
      </c>
    </row>
    <row r="17" customFormat="false" ht="12.8" hidden="false" customHeight="false" outlineLevel="0" collapsed="false">
      <c r="A17" s="0" t="n">
        <v>7</v>
      </c>
      <c r="B17" s="9" t="n">
        <f aca="false">F16</f>
        <v>72660.6618857333</v>
      </c>
      <c r="C17" s="7" t="n">
        <f aca="false">$C$4</f>
        <v>1528.09297374258</v>
      </c>
      <c r="D17" s="7" t="n">
        <f aca="false">IPMT($B$2/$B$4, A17, $B$3*$B$4, -$B$1)</f>
        <v>334.359228766445</v>
      </c>
      <c r="E17" s="7" t="n">
        <f aca="false">PPMT($B$2/$B$4, A17, $B$3*$B$4, -$B$1)</f>
        <v>1193.73374497613</v>
      </c>
      <c r="F17" s="7" t="n">
        <f aca="false">B17-E17</f>
        <v>71466.9281407571</v>
      </c>
    </row>
    <row r="18" customFormat="false" ht="12.8" hidden="false" customHeight="false" outlineLevel="0" collapsed="false">
      <c r="A18" s="0" t="n">
        <v>8</v>
      </c>
      <c r="B18" s="9" t="n">
        <f aca="false">F17</f>
        <v>71466.9281407571</v>
      </c>
      <c r="C18" s="7" t="n">
        <f aca="false">$C$4</f>
        <v>1528.09297374258</v>
      </c>
      <c r="D18" s="7" t="n">
        <f aca="false">IPMT($B$2/$B$4, A18, $B$3*$B$4, -$B$1)</f>
        <v>328.887949101971</v>
      </c>
      <c r="E18" s="7" t="n">
        <f aca="false">PPMT($B$2/$B$4, A18, $B$3*$B$4, -$B$1)</f>
        <v>1199.20502464061</v>
      </c>
      <c r="F18" s="7" t="n">
        <f aca="false">B18-E18</f>
        <v>70267.7231161165</v>
      </c>
    </row>
    <row r="19" customFormat="false" ht="12.8" hidden="false" customHeight="false" outlineLevel="0" collapsed="false">
      <c r="A19" s="0" t="n">
        <v>9</v>
      </c>
      <c r="B19" s="9" t="n">
        <f aca="false">F18</f>
        <v>70267.7231161165</v>
      </c>
      <c r="C19" s="7" t="n">
        <f aca="false">$C$4</f>
        <v>1528.09297374258</v>
      </c>
      <c r="D19" s="7" t="n">
        <f aca="false">IPMT($B$2/$B$4, A19, $B$3*$B$4, -$B$1)</f>
        <v>323.391592739035</v>
      </c>
      <c r="E19" s="7" t="n">
        <f aca="false">PPMT($B$2/$B$4, A19, $B$3*$B$4, -$B$1)</f>
        <v>1204.70138100354</v>
      </c>
      <c r="F19" s="7" t="n">
        <f aca="false">B19-E19</f>
        <v>69063.021735113</v>
      </c>
    </row>
    <row r="20" customFormat="false" ht="12.8" hidden="false" customHeight="false" outlineLevel="0" collapsed="false">
      <c r="A20" s="0" t="n">
        <v>10</v>
      </c>
      <c r="B20" s="9" t="n">
        <f aca="false">F19</f>
        <v>69063.021735113</v>
      </c>
      <c r="C20" s="7" t="n">
        <f aca="false">$C$4</f>
        <v>1528.09297374258</v>
      </c>
      <c r="D20" s="7" t="n">
        <f aca="false">IPMT($B$2/$B$4, A20, $B$3*$B$4, -$B$1)</f>
        <v>317.870044742769</v>
      </c>
      <c r="E20" s="7" t="n">
        <f aca="false">PPMT($B$2/$B$4, A20, $B$3*$B$4, -$B$1)</f>
        <v>1210.22292899981</v>
      </c>
      <c r="F20" s="7" t="n">
        <f aca="false">B20-E20</f>
        <v>67852.7988061132</v>
      </c>
    </row>
    <row r="21" customFormat="false" ht="12.8" hidden="false" customHeight="false" outlineLevel="0" collapsed="false">
      <c r="A21" s="0" t="n">
        <v>11</v>
      </c>
      <c r="B21" s="9" t="n">
        <f aca="false">F20</f>
        <v>67852.7988061132</v>
      </c>
      <c r="C21" s="7" t="n">
        <f aca="false">$C$4</f>
        <v>1528.09297374258</v>
      </c>
      <c r="D21" s="7" t="n">
        <f aca="false">IPMT($B$2/$B$4, A21, $B$3*$B$4, -$B$1)</f>
        <v>312.32318965152</v>
      </c>
      <c r="E21" s="7" t="n">
        <f aca="false">PPMT($B$2/$B$4, A21, $B$3*$B$4, -$B$1)</f>
        <v>1215.76978409106</v>
      </c>
      <c r="F21" s="7" t="n">
        <f aca="false">B21-E21</f>
        <v>66637.0290220221</v>
      </c>
    </row>
    <row r="22" customFormat="false" ht="12.8" hidden="false" customHeight="false" outlineLevel="0" collapsed="false">
      <c r="A22" s="0" t="n">
        <v>12</v>
      </c>
      <c r="B22" s="9" t="n">
        <f aca="false">F21</f>
        <v>66637.0290220221</v>
      </c>
      <c r="C22" s="7" t="n">
        <f aca="false">$C$4</f>
        <v>1528.09297374258</v>
      </c>
      <c r="D22" s="7" t="n">
        <f aca="false">IPMT($B$2/$B$4, A22, $B$3*$B$4, -$B$1)</f>
        <v>306.750911474436</v>
      </c>
      <c r="E22" s="7" t="n">
        <f aca="false">PPMT($B$2/$B$4, A22, $B$3*$B$4, -$B$1)</f>
        <v>1221.34206226814</v>
      </c>
      <c r="F22" s="7" t="n">
        <f aca="false">B22-E22</f>
        <v>65415.686959754</v>
      </c>
    </row>
    <row r="23" customFormat="false" ht="12.8" hidden="false" customHeight="false" outlineLevel="0" collapsed="false">
      <c r="A23" s="0" t="n">
        <v>13</v>
      </c>
      <c r="B23" s="9" t="n">
        <f aca="false">F22</f>
        <v>65415.686959754</v>
      </c>
      <c r="C23" s="7" t="n">
        <f aca="false">$C$4</f>
        <v>1528.09297374258</v>
      </c>
      <c r="D23" s="7" t="n">
        <f aca="false">IPMT($B$2/$B$4, A23, $B$3*$B$4, -$B$1)</f>
        <v>301.15309368904</v>
      </c>
      <c r="E23" s="7" t="n">
        <f aca="false">PPMT($B$2/$B$4, A23, $B$3*$B$4, -$B$1)</f>
        <v>1226.93988005354</v>
      </c>
      <c r="F23" s="7" t="n">
        <f aca="false">B23-E23</f>
        <v>64188.7470797004</v>
      </c>
    </row>
    <row r="24" customFormat="false" ht="12.8" hidden="false" customHeight="false" outlineLevel="0" collapsed="false">
      <c r="A24" s="0" t="n">
        <v>14</v>
      </c>
      <c r="B24" s="9" t="n">
        <f aca="false">F23</f>
        <v>64188.7470797004</v>
      </c>
      <c r="C24" s="7" t="n">
        <f aca="false">$C$4</f>
        <v>1528.09297374258</v>
      </c>
      <c r="D24" s="7" t="n">
        <f aca="false">IPMT($B$2/$B$4, A24, $B$3*$B$4, -$B$1)</f>
        <v>295.529619238794</v>
      </c>
      <c r="E24" s="7" t="n">
        <f aca="false">PPMT($B$2/$B$4, A24, $B$3*$B$4, -$B$1)</f>
        <v>1232.56335450379</v>
      </c>
      <c r="F24" s="7" t="n">
        <f aca="false">B24-E24</f>
        <v>62956.1837251966</v>
      </c>
    </row>
    <row r="25" customFormat="false" ht="12.8" hidden="false" customHeight="false" outlineLevel="0" collapsed="false">
      <c r="A25" s="0" t="n">
        <v>15</v>
      </c>
      <c r="B25" s="9" t="n">
        <f aca="false">F24</f>
        <v>62956.1837251966</v>
      </c>
      <c r="C25" s="7" t="n">
        <f aca="false">$C$4</f>
        <v>1528.09297374258</v>
      </c>
      <c r="D25" s="7" t="n">
        <f aca="false">IPMT($B$2/$B$4, A25, $B$3*$B$4, -$B$1)</f>
        <v>289.880370530652</v>
      </c>
      <c r="E25" s="7" t="n">
        <f aca="false">PPMT($B$2/$B$4, A25, $B$3*$B$4, -$B$1)</f>
        <v>1238.21260321193</v>
      </c>
      <c r="F25" s="7" t="n">
        <f aca="false">B25-E25</f>
        <v>61717.9711219847</v>
      </c>
    </row>
    <row r="26" customFormat="false" ht="12.8" hidden="false" customHeight="false" outlineLevel="0" collapsed="false">
      <c r="A26" s="0" t="n">
        <v>16</v>
      </c>
      <c r="B26" s="9" t="n">
        <f aca="false">F25</f>
        <v>61717.9711219847</v>
      </c>
      <c r="C26" s="7" t="n">
        <f aca="false">$C$4</f>
        <v>1528.09297374258</v>
      </c>
      <c r="D26" s="7" t="n">
        <v>361.6</v>
      </c>
      <c r="E26" s="7" t="n">
        <v>1548.52</v>
      </c>
      <c r="F26" s="7" t="n">
        <f aca="false">B26-E26</f>
        <v>60169.4511219847</v>
      </c>
    </row>
    <row r="27" customFormat="false" ht="12.8" hidden="false" customHeight="false" outlineLevel="0" collapsed="false">
      <c r="A27" s="0" t="n">
        <v>17</v>
      </c>
      <c r="B27" s="9" t="n">
        <f aca="false">F26</f>
        <v>60169.4511219847</v>
      </c>
      <c r="C27" s="7" t="n">
        <f aca="false">$C$4</f>
        <v>1528.09297374258</v>
      </c>
      <c r="D27" s="7" t="n">
        <f aca="false">IPMT($B$2/$B$4, A27, $B$3*$B$4, -$B$1)</f>
        <v>278.504077271177</v>
      </c>
      <c r="E27" s="7" t="n">
        <f aca="false">PPMT($B$2/$B$4, A27, $B$3*$B$4, -$B$1)</f>
        <v>1249.5888964714</v>
      </c>
      <c r="F27" s="7" t="n">
        <f aca="false">B27-E27</f>
        <v>58919.8622255133</v>
      </c>
    </row>
    <row r="28" customFormat="false" ht="12.8" hidden="false" customHeight="false" outlineLevel="0" collapsed="false">
      <c r="A28" s="0" t="n">
        <v>18</v>
      </c>
      <c r="B28" s="9" t="n">
        <f aca="false">F27</f>
        <v>58919.8622255133</v>
      </c>
      <c r="C28" s="7" t="n">
        <f aca="false">$C$4</f>
        <v>1528.09297374258</v>
      </c>
      <c r="D28" s="7" t="n">
        <f aca="false">IPMT($B$2/$B$4, A28, $B$3*$B$4, -$B$1)</f>
        <v>272.776794829016</v>
      </c>
      <c r="E28" s="7" t="n">
        <f aca="false">PPMT($B$2/$B$4, A28, $B$3*$B$4, -$B$1)</f>
        <v>1255.31617891356</v>
      </c>
      <c r="F28" s="7" t="n">
        <f aca="false">B28-E28</f>
        <v>57664.5460465997</v>
      </c>
    </row>
    <row r="29" customFormat="false" ht="12.8" hidden="false" customHeight="false" outlineLevel="0" collapsed="false">
      <c r="A29" s="0" t="n">
        <v>19</v>
      </c>
      <c r="B29" s="9" t="n">
        <f aca="false">F28</f>
        <v>57664.5460465997</v>
      </c>
      <c r="C29" s="7" t="n">
        <f aca="false">$C$4</f>
        <v>1528.09297374258</v>
      </c>
      <c r="D29" s="7" t="n">
        <f aca="false">IPMT($B$2/$B$4, A29, $B$3*$B$4, -$B$1)</f>
        <v>267.023262342329</v>
      </c>
      <c r="E29" s="7" t="n">
        <f aca="false">PPMT($B$2/$B$4, A29, $B$3*$B$4, -$B$1)</f>
        <v>1261.06971140025</v>
      </c>
      <c r="F29" s="7" t="n">
        <f aca="false">B29-E29</f>
        <v>56403.4763351995</v>
      </c>
    </row>
    <row r="30" customFormat="false" ht="12.8" hidden="false" customHeight="false" outlineLevel="0" collapsed="false">
      <c r="A30" s="0" t="n">
        <v>20</v>
      </c>
      <c r="B30" s="9" t="n">
        <f aca="false">F29</f>
        <v>56403.4763351995</v>
      </c>
      <c r="C30" s="7" t="n">
        <f aca="false">$C$4</f>
        <v>1528.09297374258</v>
      </c>
      <c r="D30" s="7" t="n">
        <f aca="false">IPMT($B$2/$B$4, A30, $B$3*$B$4, -$B$1)</f>
        <v>261.243359498411</v>
      </c>
      <c r="E30" s="7" t="n">
        <f aca="false">PPMT($B$2/$B$4, A30, $B$3*$B$4, -$B$1)</f>
        <v>1266.84961424417</v>
      </c>
      <c r="F30" s="7" t="n">
        <f aca="false">B30-E30</f>
        <v>55136.6267209553</v>
      </c>
    </row>
    <row r="31" customFormat="false" ht="12.8" hidden="false" customHeight="false" outlineLevel="0" collapsed="false">
      <c r="A31" s="0" t="n">
        <v>21</v>
      </c>
      <c r="B31" s="9" t="n">
        <f aca="false">F30</f>
        <v>55136.6267209553</v>
      </c>
      <c r="C31" s="7" t="n">
        <f aca="false">$C$4</f>
        <v>1528.09297374258</v>
      </c>
      <c r="D31" s="7" t="n">
        <f aca="false">IPMT($B$2/$B$4, A31, $B$3*$B$4, -$B$1)</f>
        <v>255.436965433125</v>
      </c>
      <c r="E31" s="7" t="n">
        <f aca="false">PPMT($B$2/$B$4, A31, $B$3*$B$4, -$B$1)</f>
        <v>1272.65600830945</v>
      </c>
      <c r="F31" s="7" t="n">
        <f aca="false">B31-E31</f>
        <v>53863.9707126459</v>
      </c>
    </row>
    <row r="32" customFormat="false" ht="12.8" hidden="false" customHeight="false" outlineLevel="0" collapsed="false">
      <c r="A32" s="0" t="n">
        <v>22</v>
      </c>
      <c r="B32" s="9" t="n">
        <f aca="false">F31</f>
        <v>53863.9707126459</v>
      </c>
      <c r="C32" s="7" t="n">
        <f aca="false">$C$4</f>
        <v>1528.09297374258</v>
      </c>
      <c r="D32" s="7" t="n">
        <f aca="false">IPMT($B$2/$B$4, A32, $B$3*$B$4, -$B$1)</f>
        <v>249.603958728373</v>
      </c>
      <c r="E32" s="7" t="n">
        <f aca="false">PPMT($B$2/$B$4, A32, $B$3*$B$4, -$B$1)</f>
        <v>1278.48901501421</v>
      </c>
      <c r="F32" s="7" t="n">
        <f aca="false">B32-E32</f>
        <v>52585.4816976317</v>
      </c>
    </row>
    <row r="33" customFormat="false" ht="12.8" hidden="false" customHeight="false" outlineLevel="0" collapsed="false">
      <c r="A33" s="0" t="n">
        <v>23</v>
      </c>
      <c r="B33" s="9" t="n">
        <f aca="false">F32</f>
        <v>52585.4816976317</v>
      </c>
      <c r="C33" s="7" t="n">
        <f aca="false">$C$4</f>
        <v>1528.09297374258</v>
      </c>
      <c r="D33" s="7" t="n">
        <f aca="false">IPMT($B$2/$B$4, A33, $B$3*$B$4, -$B$1)</f>
        <v>243.744217409558</v>
      </c>
      <c r="E33" s="7" t="n">
        <f aca="false">PPMT($B$2/$B$4, A33, $B$3*$B$4, -$B$1)</f>
        <v>1284.34875633302</v>
      </c>
      <c r="F33" s="7" t="n">
        <f aca="false">B33-E33</f>
        <v>51301.1329412986</v>
      </c>
    </row>
    <row r="34" customFormat="false" ht="12.8" hidden="false" customHeight="false" outlineLevel="0" collapsed="false">
      <c r="A34" s="0" t="n">
        <v>24</v>
      </c>
      <c r="B34" s="9" t="n">
        <f aca="false">F33</f>
        <v>51301.1329412986</v>
      </c>
      <c r="C34" s="7" t="n">
        <f aca="false">$C$4</f>
        <v>1528.09297374258</v>
      </c>
      <c r="D34" s="7" t="n">
        <f aca="false">IPMT($B$2/$B$4, A34, $B$3*$B$4, -$B$1)</f>
        <v>237.857618943032</v>
      </c>
      <c r="E34" s="7" t="n">
        <f aca="false">PPMT($B$2/$B$4, A34, $B$3*$B$4, -$B$1)</f>
        <v>1290.23535479955</v>
      </c>
      <c r="F34" s="7" t="n">
        <f aca="false">B34-E34</f>
        <v>50010.8975864991</v>
      </c>
    </row>
    <row r="35" customFormat="false" ht="12.8" hidden="false" customHeight="false" outlineLevel="0" collapsed="false">
      <c r="A35" s="0" t="n">
        <v>25</v>
      </c>
      <c r="B35" s="9" t="n">
        <f aca="false">F34</f>
        <v>50010.8975864991</v>
      </c>
      <c r="C35" s="7" t="n">
        <f aca="false">$C$4</f>
        <v>1528.09297374258</v>
      </c>
      <c r="D35" s="7" t="n">
        <f aca="false">IPMT($B$2/$B$4, A35, $B$3*$B$4, -$B$1)</f>
        <v>231.944040233534</v>
      </c>
      <c r="E35" s="7" t="n">
        <f aca="false">PPMT($B$2/$B$4, A35, $B$3*$B$4, -$B$1)</f>
        <v>1296.14893350905</v>
      </c>
      <c r="F35" s="7" t="n">
        <f aca="false">B35-E35</f>
        <v>48714.7486529901</v>
      </c>
    </row>
    <row r="36" customFormat="false" ht="12.8" hidden="false" customHeight="false" outlineLevel="0" collapsed="false">
      <c r="A36" s="0" t="n">
        <v>26</v>
      </c>
      <c r="B36" s="9" t="n">
        <f aca="false">F35</f>
        <v>48714.7486529901</v>
      </c>
      <c r="C36" s="7" t="n">
        <f aca="false">$C$4</f>
        <v>1528.09297374258</v>
      </c>
      <c r="D36" s="7" t="n">
        <v>288.2</v>
      </c>
      <c r="E36" s="7" t="n">
        <v>1621.92</v>
      </c>
      <c r="F36" s="7" t="n">
        <f aca="false">B36-E36</f>
        <v>47092.8286529901</v>
      </c>
    </row>
    <row r="37" customFormat="false" ht="12.8" hidden="false" customHeight="false" outlineLevel="0" collapsed="false">
      <c r="A37" s="0" t="n">
        <v>27</v>
      </c>
      <c r="B37" s="9" t="n">
        <f aca="false">F36</f>
        <v>47092.8286529901</v>
      </c>
      <c r="C37" s="7" t="n">
        <f aca="false">$C$4</f>
        <v>1528.09297374258</v>
      </c>
      <c r="D37" s="7" t="n">
        <f aca="false">IPMT($B$2/$B$4, A37, $B$3*$B$4, -$B$1)</f>
        <v>220.035446881063</v>
      </c>
      <c r="E37" s="7" t="n">
        <f aca="false">PPMT($B$2/$B$4, A37, $B$3*$B$4, -$B$1)</f>
        <v>1308.05752686152</v>
      </c>
      <c r="F37" s="7" t="n">
        <f aca="false">B37-E37</f>
        <v>45784.7711261285</v>
      </c>
    </row>
    <row r="38" customFormat="false" ht="12.8" hidden="false" customHeight="false" outlineLevel="0" collapsed="false">
      <c r="A38" s="0" t="n">
        <v>28</v>
      </c>
      <c r="B38" s="9" t="n">
        <f aca="false">F37</f>
        <v>45784.7711261285</v>
      </c>
      <c r="C38" s="7" t="n">
        <f aca="false">$C$4</f>
        <v>1528.09297374258</v>
      </c>
      <c r="D38" s="7" t="n">
        <f aca="false">IPMT($B$2/$B$4, A38, $B$3*$B$4, -$B$1)</f>
        <v>214.040183216281</v>
      </c>
      <c r="E38" s="7" t="n">
        <f aca="false">PPMT($B$2/$B$4, A38, $B$3*$B$4, -$B$1)</f>
        <v>1314.0527905263</v>
      </c>
      <c r="F38" s="7" t="n">
        <f aca="false">B38-E38</f>
        <v>44470.7183356022</v>
      </c>
    </row>
    <row r="39" customFormat="false" ht="12.8" hidden="false" customHeight="false" outlineLevel="0" collapsed="false">
      <c r="A39" s="0" t="n">
        <v>29</v>
      </c>
      <c r="B39" s="9" t="n">
        <f aca="false">F38</f>
        <v>44470.7183356022</v>
      </c>
      <c r="C39" s="7" t="n">
        <f aca="false">$C$4</f>
        <v>1528.09297374258</v>
      </c>
      <c r="D39" s="7" t="n">
        <f aca="false">IPMT($B$2/$B$4, A39, $B$3*$B$4, -$B$1)</f>
        <v>208.017441259701</v>
      </c>
      <c r="E39" s="7" t="n">
        <f aca="false">PPMT($B$2/$B$4, A39, $B$3*$B$4, -$B$1)</f>
        <v>1320.07553248288</v>
      </c>
      <c r="F39" s="7" t="n">
        <f aca="false">B39-E39</f>
        <v>43150.6428031194</v>
      </c>
    </row>
    <row r="40" customFormat="false" ht="12.8" hidden="false" customHeight="false" outlineLevel="0" collapsed="false">
      <c r="A40" s="0" t="n">
        <v>30</v>
      </c>
      <c r="B40" s="9" t="n">
        <f aca="false">F39</f>
        <v>43150.6428031194</v>
      </c>
      <c r="C40" s="7" t="n">
        <f aca="false">$C$4</f>
        <v>1528.09297374258</v>
      </c>
      <c r="D40" s="7" t="n">
        <f aca="false">IPMT($B$2/$B$4, A40, $B$3*$B$4, -$B$1)</f>
        <v>201.967095069155</v>
      </c>
      <c r="E40" s="7" t="n">
        <f aca="false">PPMT($B$2/$B$4, A40, $B$3*$B$4, -$B$1)</f>
        <v>1326.12587867342</v>
      </c>
      <c r="F40" s="7" t="n">
        <f aca="false">B40-E40</f>
        <v>41824.5169244459</v>
      </c>
    </row>
    <row r="41" customFormat="false" ht="12.8" hidden="false" customHeight="false" outlineLevel="0" collapsed="false">
      <c r="A41" s="0" t="n">
        <v>31</v>
      </c>
      <c r="B41" s="9" t="n">
        <f aca="false">F40</f>
        <v>41824.5169244459</v>
      </c>
      <c r="C41" s="7" t="n">
        <f aca="false">$C$4</f>
        <v>1528.09297374258</v>
      </c>
      <c r="D41" s="7" t="n">
        <f aca="false">IPMT($B$2/$B$4, A41, $B$3*$B$4, -$B$1)</f>
        <v>195.889018125235</v>
      </c>
      <c r="E41" s="7" t="n">
        <f aca="false">PPMT($B$2/$B$4, A41, $B$3*$B$4, -$B$1)</f>
        <v>1332.20395561734</v>
      </c>
      <c r="F41" s="7" t="n">
        <f aca="false">B41-E41</f>
        <v>40492.3129688286</v>
      </c>
    </row>
    <row r="42" customFormat="false" ht="12.8" hidden="false" customHeight="false" outlineLevel="0" collapsed="false">
      <c r="A42" s="0" t="n">
        <v>32</v>
      </c>
      <c r="B42" s="9" t="n">
        <f aca="false">F41</f>
        <v>40492.3129688286</v>
      </c>
      <c r="C42" s="7" t="n">
        <f aca="false">$C$4</f>
        <v>1528.09297374258</v>
      </c>
      <c r="D42" s="7" t="n">
        <f aca="false">IPMT($B$2/$B$4, A42, $B$3*$B$4, -$B$1)</f>
        <v>189.783083328656</v>
      </c>
      <c r="E42" s="7" t="n">
        <f aca="false">PPMT($B$2/$B$4, A42, $B$3*$B$4, -$B$1)</f>
        <v>1338.30989041392</v>
      </c>
      <c r="F42" s="7" t="n">
        <f aca="false">B42-E42</f>
        <v>39154.0030784147</v>
      </c>
    </row>
    <row r="43" customFormat="false" ht="12.8" hidden="false" customHeight="false" outlineLevel="0" collapsed="false">
      <c r="A43" s="0" t="n">
        <v>33</v>
      </c>
      <c r="B43" s="9" t="n">
        <f aca="false">F42</f>
        <v>39154.0030784147</v>
      </c>
      <c r="C43" s="7" t="n">
        <f aca="false">$C$4</f>
        <v>1528.09297374258</v>
      </c>
      <c r="D43" s="7" t="n">
        <f aca="false">IPMT($B$2/$B$4, A43, $B$3*$B$4, -$B$1)</f>
        <v>183.649162997592</v>
      </c>
      <c r="E43" s="7" t="n">
        <f aca="false">PPMT($B$2/$B$4, A43, $B$3*$B$4, -$B$1)</f>
        <v>1344.44381074499</v>
      </c>
      <c r="F43" s="7" t="n">
        <f aca="false">B43-E43</f>
        <v>37809.5592676697</v>
      </c>
    </row>
    <row r="44" customFormat="false" ht="12.8" hidden="false" customHeight="false" outlineLevel="0" collapsed="false">
      <c r="A44" s="0" t="n">
        <v>34</v>
      </c>
      <c r="B44" s="9" t="n">
        <f aca="false">F43</f>
        <v>37809.5592676697</v>
      </c>
      <c r="C44" s="7" t="n">
        <f aca="false">$C$4</f>
        <v>1528.09297374258</v>
      </c>
      <c r="D44" s="7" t="n">
        <f aca="false">IPMT($B$2/$B$4, A44, $B$3*$B$4, -$B$1)</f>
        <v>177.48712886501</v>
      </c>
      <c r="E44" s="7" t="n">
        <f aca="false">PPMT($B$2/$B$4, A44, $B$3*$B$4, -$B$1)</f>
        <v>1350.60584487757</v>
      </c>
      <c r="F44" s="7" t="n">
        <f aca="false">B44-E44</f>
        <v>36458.9534227921</v>
      </c>
    </row>
    <row r="45" customFormat="false" ht="12.8" hidden="false" customHeight="false" outlineLevel="0" collapsed="false">
      <c r="A45" s="0" t="n">
        <v>35</v>
      </c>
      <c r="B45" s="9" t="n">
        <f aca="false">F44</f>
        <v>36458.9534227921</v>
      </c>
      <c r="C45" s="7" t="n">
        <f aca="false">$C$4</f>
        <v>1528.09297374258</v>
      </c>
      <c r="D45" s="7" t="n">
        <f aca="false">IPMT($B$2/$B$4, A45, $B$3*$B$4, -$B$1)</f>
        <v>171.296852075988</v>
      </c>
      <c r="E45" s="7" t="n">
        <f aca="false">PPMT($B$2/$B$4, A45, $B$3*$B$4, -$B$1)</f>
        <v>1356.79612166659</v>
      </c>
      <c r="F45" s="7" t="n">
        <f aca="false">B45-E45</f>
        <v>35102.1573011255</v>
      </c>
    </row>
    <row r="46" customFormat="false" ht="12.8" hidden="false" customHeight="false" outlineLevel="0" collapsed="false">
      <c r="A46" s="0" t="n">
        <v>36</v>
      </c>
      <c r="B46" s="9" t="n">
        <f aca="false">F45</f>
        <v>35102.1573011255</v>
      </c>
      <c r="C46" s="7" t="n">
        <f aca="false">$C$4</f>
        <v>1528.09297374258</v>
      </c>
      <c r="D46" s="7" t="n">
        <v>211</v>
      </c>
      <c r="E46" s="7" t="n">
        <v>1699.12</v>
      </c>
      <c r="F46" s="7" t="n">
        <f aca="false">B46-E46</f>
        <v>33403.0373011255</v>
      </c>
    </row>
    <row r="47" customFormat="false" ht="12.8" hidden="false" customHeight="false" outlineLevel="0" collapsed="false">
      <c r="A47" s="0" t="n">
        <v>37</v>
      </c>
      <c r="B47" s="9" t="n">
        <f aca="false">F46</f>
        <v>33403.0373011255</v>
      </c>
      <c r="C47" s="7" t="n">
        <f aca="false">$C$4</f>
        <v>1528.09297374258</v>
      </c>
      <c r="D47" s="7" t="n">
        <f aca="false">IPMT($B$2/$B$4, A47, $B$3*$B$4, -$B$1)</f>
        <v>158.831052153294</v>
      </c>
      <c r="E47" s="7" t="n">
        <f aca="false">PPMT($B$2/$B$4, A47, $B$3*$B$4, -$B$1)</f>
        <v>1369.26192158929</v>
      </c>
      <c r="F47" s="7" t="n">
        <f aca="false">B47-E47</f>
        <v>32033.7753795362</v>
      </c>
    </row>
    <row r="48" customFormat="false" ht="12.8" hidden="false" customHeight="false" outlineLevel="0" collapsed="false">
      <c r="A48" s="0" t="n">
        <v>38</v>
      </c>
      <c r="B48" s="9" t="n">
        <f aca="false">F47</f>
        <v>32033.7753795362</v>
      </c>
      <c r="C48" s="7" t="n">
        <f aca="false">$C$4</f>
        <v>1528.09297374258</v>
      </c>
      <c r="D48" s="7" t="n">
        <f aca="false">IPMT($B$2/$B$4, A48, $B$3*$B$4, -$B$1)</f>
        <v>152.55526834601</v>
      </c>
      <c r="E48" s="7" t="n">
        <f aca="false">PPMT($B$2/$B$4, A48, $B$3*$B$4, -$B$1)</f>
        <v>1375.53770539657</v>
      </c>
      <c r="F48" s="7" t="n">
        <f aca="false">B48-E48</f>
        <v>30658.2376741396</v>
      </c>
    </row>
    <row r="49" customFormat="false" ht="12.8" hidden="false" customHeight="false" outlineLevel="0" collapsed="false">
      <c r="A49" s="0" t="n">
        <v>39</v>
      </c>
      <c r="B49" s="9" t="n">
        <f aca="false">F48</f>
        <v>30658.2376741396</v>
      </c>
      <c r="C49" s="7" t="n">
        <f aca="false">$C$4</f>
        <v>1528.09297374258</v>
      </c>
      <c r="D49" s="7" t="n">
        <f aca="false">IPMT($B$2/$B$4, A49, $B$3*$B$4, -$B$1)</f>
        <v>146.250720529609</v>
      </c>
      <c r="E49" s="7" t="n">
        <f aca="false">PPMT($B$2/$B$4, A49, $B$3*$B$4, -$B$1)</f>
        <v>1381.84225321297</v>
      </c>
      <c r="F49" s="7" t="n">
        <f aca="false">B49-E49</f>
        <v>29276.3954209267</v>
      </c>
    </row>
    <row r="50" customFormat="false" ht="12.8" hidden="false" customHeight="false" outlineLevel="0" collapsed="false">
      <c r="A50" s="0" t="n">
        <v>40</v>
      </c>
      <c r="B50" s="9" t="n">
        <f aca="false">F49</f>
        <v>29276.3954209267</v>
      </c>
      <c r="C50" s="7" t="n">
        <f aca="false">$C$4</f>
        <v>1528.09297374258</v>
      </c>
      <c r="D50" s="7" t="n">
        <f aca="false">IPMT($B$2/$B$4, A50, $B$3*$B$4, -$B$1)</f>
        <v>139.917276869049</v>
      </c>
      <c r="E50" s="7" t="n">
        <f aca="false">PPMT($B$2/$B$4, A50, $B$3*$B$4, -$B$1)</f>
        <v>1388.17569687353</v>
      </c>
      <c r="F50" s="7" t="n">
        <f aca="false">B50-E50</f>
        <v>27888.2197240531</v>
      </c>
    </row>
    <row r="51" customFormat="false" ht="12.8" hidden="false" customHeight="false" outlineLevel="0" collapsed="false">
      <c r="A51" s="0" t="n">
        <v>41</v>
      </c>
      <c r="B51" s="9" t="n">
        <f aca="false">F50</f>
        <v>27888.2197240531</v>
      </c>
      <c r="C51" s="7" t="n">
        <f aca="false">$C$4</f>
        <v>1528.09297374258</v>
      </c>
      <c r="D51" s="7" t="n">
        <f aca="false">IPMT($B$2/$B$4, A51, $B$3*$B$4, -$B$1)</f>
        <v>133.554804925045</v>
      </c>
      <c r="E51" s="7" t="n">
        <f aca="false">PPMT($B$2/$B$4, A51, $B$3*$B$4, -$B$1)</f>
        <v>1394.53816881753</v>
      </c>
      <c r="F51" s="7" t="n">
        <f aca="false">B51-E51</f>
        <v>26493.6815552356</v>
      </c>
    </row>
    <row r="52" customFormat="false" ht="12.8" hidden="false" customHeight="false" outlineLevel="0" collapsed="false">
      <c r="A52" s="0" t="n">
        <v>42</v>
      </c>
      <c r="B52" s="9" t="n">
        <f aca="false">F51</f>
        <v>26493.6815552356</v>
      </c>
      <c r="C52" s="7" t="n">
        <f aca="false">$C$4</f>
        <v>1528.09297374258</v>
      </c>
      <c r="D52" s="7" t="n">
        <f aca="false">IPMT($B$2/$B$4, A52, $B$3*$B$4, -$B$1)</f>
        <v>127.163171651298</v>
      </c>
      <c r="E52" s="7" t="n">
        <f aca="false">PPMT($B$2/$B$4, A52, $B$3*$B$4, -$B$1)</f>
        <v>1400.92980209128</v>
      </c>
      <c r="F52" s="7" t="n">
        <f aca="false">B52-E52</f>
        <v>25092.7517531443</v>
      </c>
    </row>
    <row r="53" customFormat="false" ht="12.8" hidden="false" customHeight="false" outlineLevel="0" collapsed="false">
      <c r="A53" s="0" t="n">
        <v>43</v>
      </c>
      <c r="B53" s="9" t="n">
        <f aca="false">F52</f>
        <v>25092.7517531443</v>
      </c>
      <c r="C53" s="7" t="n">
        <f aca="false">$C$4</f>
        <v>1528.09297374258</v>
      </c>
      <c r="D53" s="7" t="n">
        <f aca="false">IPMT($B$2/$B$4, A53, $B$3*$B$4, -$B$1)</f>
        <v>120.742243391713</v>
      </c>
      <c r="E53" s="7" t="n">
        <f aca="false">PPMT($B$2/$B$4, A53, $B$3*$B$4, -$B$1)</f>
        <v>1407.35073035087</v>
      </c>
      <c r="F53" s="7" t="n">
        <f aca="false">B53-E53</f>
        <v>23685.4010227935</v>
      </c>
    </row>
    <row r="54" customFormat="false" ht="12.8" hidden="false" customHeight="false" outlineLevel="0" collapsed="false">
      <c r="A54" s="0" t="n">
        <v>44</v>
      </c>
      <c r="B54" s="9" t="n">
        <f aca="false">F53</f>
        <v>23685.4010227935</v>
      </c>
      <c r="C54" s="7" t="n">
        <f aca="false">$C$4</f>
        <v>1528.09297374258</v>
      </c>
      <c r="D54" s="7" t="n">
        <f aca="false">IPMT($B$2/$B$4, A54, $B$3*$B$4, -$B$1)</f>
        <v>114.291885877605</v>
      </c>
      <c r="E54" s="7" t="n">
        <f aca="false">PPMT($B$2/$B$4, A54, $B$3*$B$4, -$B$1)</f>
        <v>1413.80108786497</v>
      </c>
      <c r="F54" s="7" t="n">
        <f aca="false">B54-E54</f>
        <v>22271.5999349285</v>
      </c>
    </row>
    <row r="55" customFormat="false" ht="12.8" hidden="false" customHeight="false" outlineLevel="0" collapsed="false">
      <c r="A55" s="0" t="n">
        <v>45</v>
      </c>
      <c r="B55" s="9" t="n">
        <f aca="false">F54</f>
        <v>22271.5999349285</v>
      </c>
      <c r="C55" s="7" t="n">
        <f aca="false">$C$4</f>
        <v>1528.09297374258</v>
      </c>
      <c r="D55" s="7" t="n">
        <f aca="false">IPMT($B$2/$B$4, A55, $B$3*$B$4, -$B$1)</f>
        <v>107.81196422489</v>
      </c>
      <c r="E55" s="7" t="n">
        <f aca="false">PPMT($B$2/$B$4, A55, $B$3*$B$4, -$B$1)</f>
        <v>1420.28100951769</v>
      </c>
      <c r="F55" s="7" t="n">
        <f aca="false">B55-E55</f>
        <v>20851.3189254108</v>
      </c>
    </row>
    <row r="56" customFormat="false" ht="12.8" hidden="false" customHeight="false" outlineLevel="0" collapsed="false">
      <c r="A56" s="0" t="n">
        <v>46</v>
      </c>
      <c r="B56" s="9" t="n">
        <f aca="false">F55</f>
        <v>20851.3189254108</v>
      </c>
      <c r="C56" s="7" t="n">
        <f aca="false">$C$4</f>
        <v>1528.09297374258</v>
      </c>
      <c r="D56" s="7" t="n">
        <v>129.78</v>
      </c>
      <c r="E56" s="7" t="n">
        <v>1780.34</v>
      </c>
      <c r="F56" s="7" t="n">
        <f aca="false">B56-E56</f>
        <v>19070.9789254108</v>
      </c>
    </row>
    <row r="57" customFormat="false" ht="12.8" hidden="false" customHeight="false" outlineLevel="0" collapsed="false">
      <c r="A57" s="0" t="n">
        <v>47</v>
      </c>
      <c r="B57" s="9" t="n">
        <f aca="false">F56</f>
        <v>19070.9789254108</v>
      </c>
      <c r="C57" s="7" t="n">
        <f aca="false">$C$4</f>
        <v>1528.09297374258</v>
      </c>
      <c r="D57" s="7" t="n">
        <f aca="false">IPMT($B$2/$B$4, A57, $B$3*$B$4, -$B$1)</f>
        <v>94.7628858733824</v>
      </c>
      <c r="E57" s="7" t="n">
        <f aca="false">PPMT($B$2/$B$4, A57, $B$3*$B$4, -$B$1)</f>
        <v>1433.3300878692</v>
      </c>
      <c r="F57" s="7" t="n">
        <f aca="false">B57-E57</f>
        <v>17637.6488375416</v>
      </c>
    </row>
    <row r="58" customFormat="false" ht="12.8" hidden="false" customHeight="false" outlineLevel="0" collapsed="false">
      <c r="A58" s="0" t="n">
        <v>48</v>
      </c>
      <c r="B58" s="9" t="n">
        <f aca="false">F57</f>
        <v>17637.6488375416</v>
      </c>
      <c r="C58" s="7" t="n">
        <f aca="false">$C$4</f>
        <v>1528.09297374258</v>
      </c>
      <c r="D58" s="7" t="n">
        <f aca="false">IPMT($B$2/$B$4, A58, $B$3*$B$4, -$B$1)</f>
        <v>88.1934563039817</v>
      </c>
      <c r="E58" s="7" t="n">
        <f aca="false">PPMT($B$2/$B$4, A58, $B$3*$B$4, -$B$1)</f>
        <v>1439.8995174386</v>
      </c>
      <c r="F58" s="7" t="n">
        <f aca="false">B58-E58</f>
        <v>16197.749320103</v>
      </c>
    </row>
    <row r="59" customFormat="false" ht="12.8" hidden="false" customHeight="false" outlineLevel="0" collapsed="false">
      <c r="A59" s="0" t="n">
        <v>49</v>
      </c>
      <c r="B59" s="9" t="n">
        <f aca="false">F58</f>
        <v>16197.749320103</v>
      </c>
      <c r="C59" s="7" t="n">
        <f aca="false">$C$4</f>
        <v>1528.09297374258</v>
      </c>
      <c r="D59" s="7" t="n">
        <f aca="false">IPMT($B$2/$B$4, A59, $B$3*$B$4, -$B$1)</f>
        <v>81.5939168490549</v>
      </c>
      <c r="E59" s="7" t="n">
        <f aca="false">PPMT($B$2/$B$4, A59, $B$3*$B$4, -$B$1)</f>
        <v>1446.49905689352</v>
      </c>
      <c r="F59" s="7" t="n">
        <f aca="false">B59-E59</f>
        <v>14751.2502632095</v>
      </c>
    </row>
    <row r="60" customFormat="false" ht="12.8" hidden="false" customHeight="false" outlineLevel="0" collapsed="false">
      <c r="A60" s="0" t="n">
        <v>50</v>
      </c>
      <c r="B60" s="9" t="n">
        <f aca="false">F59</f>
        <v>14751.2502632095</v>
      </c>
      <c r="C60" s="7" t="n">
        <f aca="false">$C$4</f>
        <v>1528.09297374258</v>
      </c>
      <c r="D60" s="7" t="n">
        <f aca="false">IPMT($B$2/$B$4, A60, $B$3*$B$4, -$B$1)</f>
        <v>74.9641295049595</v>
      </c>
      <c r="E60" s="7" t="n">
        <f aca="false">PPMT($B$2/$B$4, A60, $B$3*$B$4, -$B$1)</f>
        <v>1453.12884423762</v>
      </c>
      <c r="F60" s="7" t="n">
        <f aca="false">B60-E60</f>
        <v>13298.1214189719</v>
      </c>
    </row>
    <row r="61" customFormat="false" ht="12.8" hidden="false" customHeight="false" outlineLevel="0" collapsed="false">
      <c r="A61" s="0" t="n">
        <v>51</v>
      </c>
      <c r="B61" s="9" t="n">
        <f aca="false">F60</f>
        <v>13298.1214189719</v>
      </c>
      <c r="C61" s="7" t="n">
        <f aca="false">$C$4</f>
        <v>1528.09297374258</v>
      </c>
      <c r="D61" s="7" t="n">
        <f aca="false">IPMT($B$2/$B$4, A61, $B$3*$B$4, -$B$1)</f>
        <v>68.303955635537</v>
      </c>
      <c r="E61" s="7" t="n">
        <f aca="false">PPMT($B$2/$B$4, A61, $B$3*$B$4, -$B$1)</f>
        <v>1459.78901810704</v>
      </c>
      <c r="F61" s="7" t="n">
        <f aca="false">B61-E61</f>
        <v>11838.3324008648</v>
      </c>
    </row>
    <row r="62" customFormat="false" ht="12.8" hidden="false" customHeight="false" outlineLevel="0" collapsed="false">
      <c r="A62" s="0" t="n">
        <v>52</v>
      </c>
      <c r="B62" s="9" t="n">
        <f aca="false">F61</f>
        <v>11838.3324008648</v>
      </c>
      <c r="C62" s="7" t="n">
        <f aca="false">$C$4</f>
        <v>1528.09297374258</v>
      </c>
      <c r="D62" s="7" t="n">
        <f aca="false">IPMT($B$2/$B$4, A62, $B$3*$B$4, -$B$1)</f>
        <v>61.6132559692128</v>
      </c>
      <c r="E62" s="7" t="n">
        <f aca="false">PPMT($B$2/$B$4, A62, $B$3*$B$4, -$B$1)</f>
        <v>1466.47971777337</v>
      </c>
      <c r="F62" s="7" t="n">
        <f aca="false">B62-E62</f>
        <v>10371.8526830914</v>
      </c>
    </row>
    <row r="63" customFormat="false" ht="12.8" hidden="false" customHeight="false" outlineLevel="0" collapsed="false">
      <c r="A63" s="0" t="n">
        <v>53</v>
      </c>
      <c r="B63" s="9" t="n">
        <f aca="false">F62</f>
        <v>10371.8526830914</v>
      </c>
      <c r="C63" s="7" t="n">
        <f aca="false">$C$4</f>
        <v>1528.09297374258</v>
      </c>
      <c r="D63" s="7" t="n">
        <f aca="false">IPMT($B$2/$B$4, A63, $B$3*$B$4, -$B$1)</f>
        <v>54.8918905960849</v>
      </c>
      <c r="E63" s="7" t="n">
        <f aca="false">PPMT($B$2/$B$4, A63, $B$3*$B$4, -$B$1)</f>
        <v>1473.2010831465</v>
      </c>
      <c r="F63" s="7" t="n">
        <f aca="false">B63-E63</f>
        <v>8898.65159994494</v>
      </c>
    </row>
    <row r="64" customFormat="false" ht="12.8" hidden="false" customHeight="false" outlineLevel="0" collapsed="false">
      <c r="A64" s="0" t="n">
        <v>54</v>
      </c>
      <c r="B64" s="9" t="n">
        <f aca="false">F63</f>
        <v>8898.65159994494</v>
      </c>
      <c r="C64" s="7" t="n">
        <f aca="false">$C$4</f>
        <v>1528.09297374258</v>
      </c>
      <c r="D64" s="7" t="n">
        <f aca="false">IPMT($B$2/$B$4, A64, $B$3*$B$4, -$B$1)</f>
        <v>48.1397189649967</v>
      </c>
      <c r="E64" s="7" t="n">
        <f aca="false">PPMT($B$2/$B$4, A64, $B$3*$B$4, -$B$1)</f>
        <v>1479.95325477758</v>
      </c>
      <c r="F64" s="7" t="n">
        <f aca="false">B64-E64</f>
        <v>7418.69834516736</v>
      </c>
    </row>
    <row r="65" customFormat="false" ht="12.8" hidden="false" customHeight="false" outlineLevel="0" collapsed="false">
      <c r="A65" s="0" t="n">
        <v>55</v>
      </c>
      <c r="B65" s="9" t="n">
        <f aca="false">F64</f>
        <v>7418.69834516736</v>
      </c>
      <c r="C65" s="7" t="n">
        <f aca="false">$C$4</f>
        <v>1528.09297374258</v>
      </c>
      <c r="D65" s="7" t="n">
        <f aca="false">IPMT($B$2/$B$4, A65, $B$3*$B$4, -$B$1)</f>
        <v>41.3565998805994</v>
      </c>
      <c r="E65" s="7" t="n">
        <f aca="false">PPMT($B$2/$B$4, A65, $B$3*$B$4, -$B$1)</f>
        <v>1486.73637386198</v>
      </c>
      <c r="F65" s="7" t="n">
        <f aca="false">B65-E65</f>
        <v>5931.96197130538</v>
      </c>
    </row>
    <row r="66" customFormat="false" ht="12.8" hidden="false" customHeight="false" outlineLevel="0" collapsed="false">
      <c r="A66" s="0" t="n">
        <v>56</v>
      </c>
      <c r="B66" s="9" t="n">
        <f aca="false">F65</f>
        <v>5931.96197130538</v>
      </c>
      <c r="C66" s="7" t="n">
        <f aca="false">IF(B66&lt;=0, 0, IF((B66 + ROUND(B66*($B$2/12), 2)) &lt; $C$4, B66 + ROUND(B66*($B$2/12), 2), $C$4))</f>
        <v>1528.09297374258</v>
      </c>
      <c r="D66" s="7" t="n">
        <f aca="false">IF(B66&lt;=0, 0, ROUND(B66*($B$2/12), 2))</f>
        <v>27.19</v>
      </c>
      <c r="E66" s="7" t="n">
        <f aca="false">IF(B66&lt;=0, 0, C66-D66)</f>
        <v>1500.90297374258</v>
      </c>
      <c r="F66" s="7" t="n">
        <f aca="false">B66-E66</f>
        <v>4431.0589975628</v>
      </c>
    </row>
    <row r="67" customFormat="false" ht="12.8" hidden="false" customHeight="false" outlineLevel="0" collapsed="false">
      <c r="A67" s="0" t="n">
        <v>57</v>
      </c>
      <c r="B67" s="9" t="n">
        <f aca="false">F66</f>
        <v>4431.0589975628</v>
      </c>
      <c r="C67" s="7" t="n">
        <f aca="false">IF(ROUND(B67,2)&lt;=0, 0, IF((ROUND(B67,2) + ROUND(B67*($B$2/12), 2)) &lt; $C$4, ROUND(B67,2) + ROUND(B67*($B$2/12), 2), $C$4))</f>
        <v>1528.09297374258</v>
      </c>
      <c r="D67" s="7" t="n">
        <f aca="false">IF(ROUND(B67,2)&lt;=0, 0, ROUND(B67*($B$2/12), 2))</f>
        <v>20.31</v>
      </c>
      <c r="E67" s="7" t="n">
        <f aca="false">IF(ROUND(B67,2)&lt;=0, 0, C67-D67)</f>
        <v>1507.78297374258</v>
      </c>
      <c r="F67" s="7" t="n">
        <f aca="false">B67-E67</f>
        <v>2923.27602382022</v>
      </c>
    </row>
    <row r="68" customFormat="false" ht="12.8" hidden="false" customHeight="false" outlineLevel="0" collapsed="false">
      <c r="A68" s="0" t="n">
        <v>58</v>
      </c>
      <c r="B68" s="9" t="n">
        <f aca="false">F67</f>
        <v>2923.27602382022</v>
      </c>
      <c r="C68" s="7" t="n">
        <f aca="false">IF(ROUND(B68,2)&lt;=0, 0, IF((ROUND(B68,2) + ROUND(B68*($B$2/12), 2)) &lt; $C$4, ROUND(B68,2) + ROUND(B68*($B$2/12), 2), $C$4))</f>
        <v>1528.09297374258</v>
      </c>
      <c r="D68" s="7" t="n">
        <f aca="false">IF(ROUND(B68,2)&lt;=0, 0, ROUND(B68*($B$2/12), 2))</f>
        <v>13.4</v>
      </c>
      <c r="E68" s="7" t="n">
        <f aca="false">IF(ROUND(B68,2)&lt;=0, 0, C68-D68)</f>
        <v>1514.69297374258</v>
      </c>
      <c r="F68" s="7" t="n">
        <f aca="false">B68-E68</f>
        <v>1408.58305007764</v>
      </c>
    </row>
    <row r="69" customFormat="false" ht="12.8" hidden="false" customHeight="false" outlineLevel="0" collapsed="false">
      <c r="A69" s="0" t="n">
        <v>59</v>
      </c>
      <c r="B69" s="9" t="n">
        <f aca="false">F68</f>
        <v>1408.58305007764</v>
      </c>
      <c r="C69" s="7" t="n">
        <f aca="false">IF(ROUND(B69,2)&lt;=0, 0, IF((ROUND(B69,2) + ROUND(B69*($B$2/12), 2)) &lt; $C$4, ROUND(B69,2) + ROUND(B69*($B$2/12), 2), $C$4))</f>
        <v>1415.04</v>
      </c>
      <c r="D69" s="7" t="n">
        <f aca="false">IF(ROUND(B69,2)&lt;=0, 0, ROUND(B69*($B$2/12), 2))</f>
        <v>6.46</v>
      </c>
      <c r="E69" s="7" t="n">
        <f aca="false">IF(ROUND(B69,2)&lt;=0, 0, C69-D69)</f>
        <v>1408.58</v>
      </c>
      <c r="F69" s="7" t="n">
        <f aca="false">B69-E69</f>
        <v>0.00305007764040965</v>
      </c>
    </row>
    <row r="70" customFormat="false" ht="12.8" hidden="false" customHeight="false" outlineLevel="0" collapsed="false">
      <c r="A70" s="0" t="n">
        <v>60</v>
      </c>
      <c r="B70" s="9" t="n">
        <f aca="false">F69</f>
        <v>0.00305007764040965</v>
      </c>
      <c r="C70" s="7" t="n">
        <f aca="false">IF(ROUND(B70,2)&lt;=0, 0, IF((ROUND(B70,2) + ROUND(B70*($B$2/12), 2)) &lt; $C$4, ROUND(B70,2) + ROUND(B70*($B$2/12), 2), $C$4))</f>
        <v>0</v>
      </c>
      <c r="D70" s="7" t="n">
        <f aca="false">IF(ROUND(B70,2)&lt;=0, 0, ROUND(B70*($B$2/12), 2))</f>
        <v>0</v>
      </c>
      <c r="E70" s="7" t="n">
        <f aca="false">IF(ROUND(B70,2)&lt;=0, 0, C70-D70)</f>
        <v>0</v>
      </c>
      <c r="F70" s="7" t="n">
        <f aca="false">B70-E70</f>
        <v>0.00305007764040965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0.03"/>
    <col collapsed="false" customWidth="true" hidden="false" outlineLevel="0" max="2" min="2" style="0" width="14.33"/>
    <col collapsed="false" customWidth="true" hidden="false" outlineLevel="0" max="8" min="8" style="0" width="15.44"/>
  </cols>
  <sheetData>
    <row r="1" customFormat="false" ht="12.8" hidden="false" customHeight="false" outlineLevel="0" collapsed="false">
      <c r="B1" s="8"/>
    </row>
    <row r="2" customFormat="false" ht="12.8" hidden="false" customHeight="false" outlineLevel="0" collapsed="false">
      <c r="B2" s="8"/>
      <c r="H2" s="0" t="s">
        <v>1</v>
      </c>
      <c r="I2" s="0" t="n">
        <v>50</v>
      </c>
    </row>
    <row r="3" customFormat="false" ht="12.8" hidden="false" customHeight="false" outlineLevel="0" collapsed="false">
      <c r="B3" s="8"/>
      <c r="H3" s="0" t="s">
        <v>2</v>
      </c>
      <c r="I3" s="0" t="n">
        <v>35</v>
      </c>
    </row>
    <row r="4" customFormat="false" ht="12.8" hidden="false" customHeight="false" outlineLevel="0" collapsed="false">
      <c r="B4" s="8"/>
      <c r="H4" s="0" t="s">
        <v>3</v>
      </c>
      <c r="I4" s="0" t="n">
        <v>10</v>
      </c>
    </row>
    <row r="5" customFormat="false" ht="12.8" hidden="false" customHeight="false" outlineLevel="0" collapsed="false">
      <c r="A5" s="0" t="s">
        <v>4</v>
      </c>
      <c r="B5" s="8" t="n">
        <v>1200</v>
      </c>
      <c r="C5" s="0" t="n">
        <f aca="false">(B5/Kredit!$C$4)</f>
        <v>0.785292531684757</v>
      </c>
      <c r="D5" s="0" t="n">
        <f aca="false">IF(C5&lt;=(3/10), 40, IF(C5&lt;=(1/2), 20, 0))</f>
        <v>0</v>
      </c>
      <c r="H5" s="0" t="s">
        <v>5</v>
      </c>
      <c r="I5" s="0" t="n">
        <v>20</v>
      </c>
    </row>
    <row r="6" customFormat="false" ht="12.8" hidden="false" customHeight="false" outlineLevel="0" collapsed="false">
      <c r="A6" s="0" t="s">
        <v>6</v>
      </c>
      <c r="B6" s="8" t="s">
        <v>2</v>
      </c>
      <c r="C6" s="0" t="n">
        <f aca="false">VLOOKUP(B6, H2:I5, 2, 0)</f>
        <v>35</v>
      </c>
    </row>
    <row r="7" customFormat="false" ht="12.8" hidden="false" customHeight="false" outlineLevel="0" collapsed="false">
      <c r="A7" s="0" t="s">
        <v>7</v>
      </c>
      <c r="B7" s="8" t="s">
        <v>8</v>
      </c>
      <c r="C7" s="0" t="n">
        <f aca="false">VLOOKUP(B7, H7:I9, 2, 0)</f>
        <v>10</v>
      </c>
      <c r="H7" s="0" t="s">
        <v>9</v>
      </c>
      <c r="I7" s="0" t="n">
        <v>30</v>
      </c>
    </row>
    <row r="8" customFormat="false" ht="12.8" hidden="false" customHeight="false" outlineLevel="0" collapsed="false">
      <c r="H8" s="0" t="s">
        <v>8</v>
      </c>
      <c r="I8" s="0" t="n">
        <v>10</v>
      </c>
    </row>
    <row r="9" customFormat="false" ht="12.8" hidden="false" customHeight="false" outlineLevel="0" collapsed="false">
      <c r="B9" s="0" t="n">
        <f aca="false">SUM(C5:C7)</f>
        <v>45.7852925316848</v>
      </c>
      <c r="C9" s="10" t="str">
        <f aca="false">IF(B9&gt;=80, "🟢 IZVRSAN - Visoka vjerojatnost odobrenja", IF(B9&gt;=40, "🟡 UMJEREN RIZIK - Moguće uz jamca", "🔴 VISOK RIZIK - Teško ostvarivo"))</f>
        <v>🟡 UMJEREN RIZIK - Moguće uz jamca</v>
      </c>
      <c r="H9" s="0" t="s">
        <v>10</v>
      </c>
      <c r="I9" s="0" t="n">
        <v>-100</v>
      </c>
    </row>
    <row r="10" customFormat="false" ht="12.8" hidden="false" customHeight="false" outlineLevel="0" collapsed="false">
      <c r="C10" s="1"/>
    </row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2026-06-14T01:08:15Z</dcterms:created>
  <dc:creator/>
  <dc:description/>
  <dc:language>hr-HR</dc:language>
  <cp:lastModifiedBy/>
  <cp:lastPrinted>2026-06-15T14:04:42Z</cp:lastPrinted>
  <dcterms:modified xsi:type="dcterms:W3CDTF">2026-06-15T14:05:09Z</dcterms:modified>
  <cp:revision>7</cp:revision>
  <dc:subject/>
  <dc:title/>
</cp:coreProperties>
</file>